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L\SHARES\PL-Building Safety\ADMINISTRATIVE\Building Safety Website\Webpage Updates\Proposed Pages\"/>
    </mc:Choice>
  </mc:AlternateContent>
  <xr:revisionPtr revIDLastSave="0" documentId="13_ncr:1_{CB904DE8-694B-4AE3-BB06-7971F82E1835}" xr6:coauthVersionLast="36" xr6:coauthVersionMax="36" xr10:uidLastSave="{00000000-0000-0000-0000-000000000000}"/>
  <bookViews>
    <workbookView xWindow="0" yWindow="0" windowWidth="28800" windowHeight="1255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10" i="1" l="1"/>
  <c r="E10" i="1" l="1"/>
  <c r="F10" i="1" s="1"/>
  <c r="D25" i="1" l="1"/>
  <c r="D24" i="1"/>
  <c r="D23" i="1"/>
  <c r="E23" i="1" s="1"/>
  <c r="D22" i="1"/>
  <c r="D21" i="1"/>
  <c r="D20" i="1"/>
  <c r="D8" i="1"/>
  <c r="E8" i="1" s="1"/>
  <c r="D9" i="1"/>
  <c r="E9" i="1" s="1"/>
  <c r="D11" i="1"/>
  <c r="D12" i="1"/>
  <c r="E12" i="1" s="1"/>
  <c r="D13" i="1"/>
  <c r="F23" i="1" l="1"/>
  <c r="I23" i="1" s="1"/>
  <c r="E20" i="1"/>
  <c r="F20" i="1" s="1"/>
  <c r="I20" i="1" s="1"/>
  <c r="E21" i="1"/>
  <c r="E24" i="1"/>
  <c r="E22" i="1"/>
  <c r="E25" i="1"/>
  <c r="F25" i="1" s="1"/>
  <c r="I25" i="1" s="1"/>
  <c r="F12" i="1"/>
  <c r="I12" i="1" s="1"/>
  <c r="E11" i="1"/>
  <c r="F11" i="1" s="1"/>
  <c r="I11" i="1" s="1"/>
  <c r="I10" i="1"/>
  <c r="F9" i="1"/>
  <c r="I9" i="1" s="1"/>
  <c r="F8" i="1"/>
  <c r="I8" i="1" s="1"/>
  <c r="E13" i="1"/>
  <c r="F13" i="1" s="1"/>
  <c r="I13" i="1" s="1"/>
  <c r="F24" i="1" l="1"/>
  <c r="I24" i="1" s="1"/>
  <c r="F22" i="1"/>
  <c r="I22" i="1" s="1"/>
  <c r="F21" i="1"/>
  <c r="I21" i="1" s="1"/>
  <c r="A3" i="2"/>
</calcChain>
</file>

<file path=xl/sharedStrings.xml><?xml version="1.0" encoding="utf-8"?>
<sst xmlns="http://schemas.openxmlformats.org/spreadsheetml/2006/main" count="35" uniqueCount="22">
  <si>
    <t>Permit Fee</t>
  </si>
  <si>
    <t>Plan Review Fee</t>
  </si>
  <si>
    <t>Total Valuation</t>
  </si>
  <si>
    <t>$1 to $500</t>
  </si>
  <si>
    <t>$501 to $2,000</t>
  </si>
  <si>
    <t>$25,001 to $50,000</t>
  </si>
  <si>
    <t>$50,001 to $100,000</t>
  </si>
  <si>
    <t>$100,001 and over</t>
  </si>
  <si>
    <t>$2,001 to $25,000</t>
  </si>
  <si>
    <t>Enter Amount</t>
  </si>
  <si>
    <t>Total Fee Amount</t>
  </si>
  <si>
    <t>Subtotal</t>
  </si>
  <si>
    <t>Grand Total</t>
  </si>
  <si>
    <t>Certificate of Occupancy Fee</t>
  </si>
  <si>
    <t>Zoning Fee</t>
  </si>
  <si>
    <t>COA Permit Fee Estimator for Residential</t>
  </si>
  <si>
    <t>COA Permit Fee Estimator for Commercial</t>
  </si>
  <si>
    <t>Final permit fees are calculated at the time of application.</t>
  </si>
  <si>
    <t>The amount calculated by this tool can only be used as an estimate of permit and/or plan review fees.</t>
  </si>
  <si>
    <t>Residential Fee Estimator</t>
  </si>
  <si>
    <t>Commercial  Fee Estimator</t>
  </si>
  <si>
    <t>Notice:  Double fees may be charged for work started without first obtaining a permit.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</si>
</sst>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 locked="0"/>
    </xf>
    <xf numFmtId="44" fontId="0" fillId="0" borderId="0" xfId="1" applyFont="1"/>
    <xf numFmtId="0" fontId="0" fillId="0" borderId="0" xfId="0" applyBorder="1" applyProtection="1"/>
    <xf numFmtId="164" fontId="0" fillId="0" borderId="0" xfId="0" applyNumberFormat="1" applyBorder="1" applyProtection="1"/>
    <xf numFmtId="164" fontId="0" fillId="0" borderId="5" xfId="0" applyNumberFormat="1" applyBorder="1" applyProtection="1"/>
    <xf numFmtId="164" fontId="0" fillId="0" borderId="0" xfId="0" applyNumberFormat="1" applyProtection="1"/>
    <xf numFmtId="0" fontId="0" fillId="0" borderId="0" xfId="0" applyProtection="1"/>
    <xf numFmtId="164" fontId="2" fillId="4" borderId="4" xfId="0" applyNumberFormat="1" applyFont="1" applyFill="1" applyBorder="1" applyAlignment="1" applyProtection="1">
      <alignment horizontal="center" vertical="center"/>
    </xf>
    <xf numFmtId="164" fontId="2" fillId="4" borderId="0" xfId="0" applyNumberFormat="1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164" fontId="0" fillId="0" borderId="4" xfId="0" applyNumberFormat="1" applyBorder="1" applyProtection="1"/>
    <xf numFmtId="164" fontId="0" fillId="3" borderId="0" xfId="0" applyNumberFormat="1" applyFill="1" applyBorder="1" applyProtection="1">
      <protection locked="0"/>
    </xf>
    <xf numFmtId="164" fontId="0" fillId="0" borderId="6" xfId="0" applyNumberFormat="1" applyBorder="1" applyProtection="1"/>
    <xf numFmtId="164" fontId="0" fillId="3" borderId="7" xfId="0" applyNumberFormat="1" applyFill="1" applyBorder="1" applyProtection="1">
      <protection locked="0"/>
    </xf>
    <xf numFmtId="164" fontId="0" fillId="0" borderId="7" xfId="0" applyNumberFormat="1" applyBorder="1" applyProtection="1"/>
    <xf numFmtId="164" fontId="0" fillId="0" borderId="8" xfId="0" applyNumberFormat="1" applyBorder="1" applyProtection="1"/>
    <xf numFmtId="0" fontId="0" fillId="0" borderId="0" xfId="0" applyBorder="1" applyAlignment="1" applyProtection="1">
      <alignment horizontal="center"/>
    </xf>
    <xf numFmtId="0" fontId="5" fillId="6" borderId="0" xfId="0" applyFont="1" applyFill="1" applyAlignment="1" applyProtection="1">
      <alignment horizontal="center"/>
    </xf>
    <xf numFmtId="0" fontId="6" fillId="5" borderId="0" xfId="0" applyFont="1" applyFill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0" fontId="4" fillId="5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showGridLines="0" tabSelected="1" view="pageLayout" topLeftCell="A4" zoomScaleNormal="100" workbookViewId="0">
      <selection activeCell="D13" sqref="D13"/>
    </sheetView>
  </sheetViews>
  <sheetFormatPr defaultColWidth="8.88671875" defaultRowHeight="14.4" x14ac:dyDescent="0.3"/>
  <cols>
    <col min="1" max="1" width="8.88671875" style="7"/>
    <col min="2" max="2" width="18.88671875" style="7" customWidth="1"/>
    <col min="3" max="3" width="13.44140625" style="7" bestFit="1" customWidth="1"/>
    <col min="4" max="4" width="15.6640625" style="7" bestFit="1" customWidth="1"/>
    <col min="5" max="5" width="9.109375" style="7" bestFit="1" customWidth="1"/>
    <col min="6" max="9" width="13.33203125" style="7" customWidth="1"/>
    <col min="10" max="10" width="12.88671875" style="7" customWidth="1"/>
    <col min="11" max="11" width="18.44140625" style="7" customWidth="1"/>
    <col min="12" max="12" width="13.44140625" style="7" bestFit="1" customWidth="1"/>
    <col min="13" max="13" width="12.44140625" style="7" customWidth="1"/>
    <col min="14" max="14" width="11.5546875" style="6" customWidth="1"/>
    <col min="15" max="18" width="12" style="6" customWidth="1"/>
    <col min="19" max="19" width="10.109375" style="7" bestFit="1" customWidth="1"/>
    <col min="20" max="20" width="11.33203125" style="7" customWidth="1"/>
    <col min="21" max="21" width="10.33203125" style="7" customWidth="1"/>
    <col min="22" max="22" width="8.88671875" style="7"/>
    <col min="23" max="23" width="17.88671875" style="7" customWidth="1"/>
    <col min="24" max="24" width="16.88671875" style="7" customWidth="1"/>
    <col min="25" max="25" width="11.109375" style="7" customWidth="1"/>
    <col min="26" max="27" width="11.33203125" style="7" customWidth="1"/>
    <col min="28" max="16384" width="8.88671875" style="7"/>
  </cols>
  <sheetData>
    <row r="1" spans="1:19" ht="21" x14ac:dyDescent="0.4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2" spans="1:19" x14ac:dyDescent="0.3">
      <c r="A2" s="25" t="s">
        <v>18</v>
      </c>
      <c r="B2" s="25"/>
      <c r="C2" s="25"/>
      <c r="D2" s="25"/>
      <c r="E2" s="25"/>
      <c r="F2" s="25"/>
      <c r="G2" s="25"/>
      <c r="H2" s="25"/>
      <c r="I2" s="25"/>
    </row>
    <row r="4" spans="1:19" ht="21" x14ac:dyDescent="0.4">
      <c r="A4" s="24" t="s">
        <v>17</v>
      </c>
      <c r="B4" s="24"/>
      <c r="C4" s="24"/>
      <c r="D4" s="24"/>
      <c r="E4" s="24"/>
      <c r="F4" s="24"/>
      <c r="G4" s="24"/>
      <c r="H4" s="24"/>
      <c r="I4" s="24"/>
    </row>
    <row r="5" spans="1:19" ht="15" thickBot="1" x14ac:dyDescent="0.35"/>
    <row r="6" spans="1:19" ht="23.4" x14ac:dyDescent="0.3">
      <c r="B6" s="21" t="s">
        <v>15</v>
      </c>
      <c r="C6" s="22"/>
      <c r="D6" s="22"/>
      <c r="E6" s="22"/>
      <c r="F6" s="22"/>
      <c r="G6" s="22"/>
      <c r="H6" s="22"/>
      <c r="I6" s="23"/>
      <c r="N6" s="7"/>
      <c r="O6" s="7"/>
      <c r="P6" s="7"/>
      <c r="Q6" s="7"/>
      <c r="R6" s="7"/>
    </row>
    <row r="7" spans="1:19" ht="43.2" x14ac:dyDescent="0.3">
      <c r="B7" s="8" t="s">
        <v>2</v>
      </c>
      <c r="C7" s="9" t="s">
        <v>9</v>
      </c>
      <c r="D7" s="10" t="s">
        <v>0</v>
      </c>
      <c r="E7" s="10" t="s">
        <v>1</v>
      </c>
      <c r="F7" s="10" t="s">
        <v>11</v>
      </c>
      <c r="G7" s="10" t="s">
        <v>13</v>
      </c>
      <c r="H7" s="10" t="s">
        <v>14</v>
      </c>
      <c r="I7" s="11" t="s">
        <v>12</v>
      </c>
      <c r="N7" s="7"/>
      <c r="O7" s="7"/>
      <c r="P7" s="7"/>
      <c r="Q7" s="7"/>
      <c r="R7" s="7"/>
    </row>
    <row r="8" spans="1:19" x14ac:dyDescent="0.3">
      <c r="B8" s="12" t="s">
        <v>3</v>
      </c>
      <c r="C8" s="13"/>
      <c r="D8" s="4" t="str">
        <f>IF(AND(C8&gt;0,C8&lt;501),23.5*0.5," ")</f>
        <v xml:space="preserve"> </v>
      </c>
      <c r="E8" s="4" t="str">
        <f>IF(AND(C8&gt;0,C8&lt;501),D8*0.65," ")</f>
        <v xml:space="preserve"> </v>
      </c>
      <c r="F8" s="4" t="str">
        <f>IF(AND(C8&gt;0,C8&lt;501),D8+E8," ")</f>
        <v xml:space="preserve"> </v>
      </c>
      <c r="G8" s="4">
        <v>50</v>
      </c>
      <c r="H8" s="4">
        <v>25</v>
      </c>
      <c r="I8" s="5" t="str">
        <f>IF(AND(C8&gt;0),F8+G8+H8," ")</f>
        <v xml:space="preserve"> </v>
      </c>
      <c r="N8" s="7"/>
      <c r="O8" s="7"/>
      <c r="P8" s="7"/>
      <c r="Q8" s="7"/>
      <c r="R8" s="7"/>
    </row>
    <row r="9" spans="1:19" x14ac:dyDescent="0.3">
      <c r="B9" s="12" t="s">
        <v>4</v>
      </c>
      <c r="C9" s="13"/>
      <c r="D9" s="4" t="str">
        <f>IF(AND(C9&gt;500,C9&lt;2001),((C9-500)/100*3.05+23.5)*0.5," ")</f>
        <v xml:space="preserve"> </v>
      </c>
      <c r="E9" s="4" t="str">
        <f>IF(AND(C9&gt;500,C9&lt;2001),D9*0.65," ")</f>
        <v xml:space="preserve"> </v>
      </c>
      <c r="F9" s="4" t="str">
        <f>IF(AND(C9&gt;500,C9&lt;2001),D9+E9," ")</f>
        <v xml:space="preserve"> </v>
      </c>
      <c r="G9" s="4">
        <v>50</v>
      </c>
      <c r="H9" s="4">
        <v>25</v>
      </c>
      <c r="I9" s="5" t="str">
        <f t="shared" ref="I9:I13" si="0">IF(AND(C9&gt;0),F9+G9+H9," ")</f>
        <v xml:space="preserve"> </v>
      </c>
      <c r="N9" s="7"/>
      <c r="O9" s="7"/>
      <c r="P9" s="7"/>
      <c r="Q9" s="7"/>
      <c r="R9" s="7"/>
    </row>
    <row r="10" spans="1:19" x14ac:dyDescent="0.3">
      <c r="B10" s="12" t="s">
        <v>8</v>
      </c>
      <c r="C10" s="13"/>
      <c r="D10" s="4" t="str">
        <f>IF(AND(C10&gt;2000,C10&lt;25001),((C10-2000)/1000*14+69.25)*0.5," ")</f>
        <v xml:space="preserve"> </v>
      </c>
      <c r="E10" s="4" t="str">
        <f>IF(AND(C10&gt;2000,C10&lt;25001),D10*0.65," ")</f>
        <v xml:space="preserve"> </v>
      </c>
      <c r="F10" s="4" t="str">
        <f>IF(AND(C10&gt;2000,C10&lt;25001),D10+E10," ")</f>
        <v xml:space="preserve"> </v>
      </c>
      <c r="G10" s="4">
        <v>50</v>
      </c>
      <c r="H10" s="4">
        <v>25</v>
      </c>
      <c r="I10" s="5" t="str">
        <f t="shared" si="0"/>
        <v xml:space="preserve"> </v>
      </c>
      <c r="N10" s="7"/>
      <c r="O10" s="7"/>
      <c r="P10" s="7"/>
      <c r="Q10" s="7"/>
      <c r="R10" s="7"/>
    </row>
    <row r="11" spans="1:19" x14ac:dyDescent="0.3">
      <c r="B11" s="12" t="s">
        <v>5</v>
      </c>
      <c r="C11" s="13"/>
      <c r="D11" s="4" t="str">
        <f>IF(AND(C11&gt;25000,C11&lt;50001),((C11-25000)/1000*10.1+391.75)*0.5," ")</f>
        <v xml:space="preserve"> </v>
      </c>
      <c r="E11" s="4" t="str">
        <f>IF(AND(C11&gt;25000,C11&lt;50001),D11*0.65," ")</f>
        <v xml:space="preserve"> </v>
      </c>
      <c r="F11" s="4" t="str">
        <f>IF(AND(C11&gt;25000,C11&lt;50001),D11+E11," ")</f>
        <v xml:space="preserve"> </v>
      </c>
      <c r="G11" s="4">
        <v>50</v>
      </c>
      <c r="H11" s="4">
        <v>25</v>
      </c>
      <c r="I11" s="5" t="str">
        <f t="shared" si="0"/>
        <v xml:space="preserve"> </v>
      </c>
      <c r="N11" s="7"/>
      <c r="O11" s="7"/>
      <c r="P11" s="7"/>
      <c r="Q11" s="7"/>
      <c r="R11" s="7"/>
    </row>
    <row r="12" spans="1:19" x14ac:dyDescent="0.3">
      <c r="B12" s="12" t="s">
        <v>6</v>
      </c>
      <c r="C12" s="13"/>
      <c r="D12" s="4" t="str">
        <f>IF(AND(C12&gt;50000,C12&lt;100001),((C12-50000)/1000*7+643.75)*0.5," ")</f>
        <v xml:space="preserve"> </v>
      </c>
      <c r="E12" s="4" t="str">
        <f>IF(AND(C12&gt;50000,C12&lt;100001),D12*0.65," ")</f>
        <v xml:space="preserve"> </v>
      </c>
      <c r="F12" s="4" t="str">
        <f>IF(AND(C12&gt;50000,C12&lt;100001),D12+E12," ")</f>
        <v xml:space="preserve"> </v>
      </c>
      <c r="G12" s="4">
        <v>50</v>
      </c>
      <c r="H12" s="4">
        <v>25</v>
      </c>
      <c r="I12" s="5" t="str">
        <f t="shared" si="0"/>
        <v xml:space="preserve"> </v>
      </c>
      <c r="N12" s="7"/>
      <c r="O12" s="7"/>
      <c r="P12" s="7"/>
      <c r="Q12" s="7"/>
      <c r="R12" s="7"/>
    </row>
    <row r="13" spans="1:19" ht="15" thickBot="1" x14ac:dyDescent="0.35">
      <c r="B13" s="14" t="s">
        <v>7</v>
      </c>
      <c r="C13" s="15"/>
      <c r="D13" s="16" t="str">
        <f>IF(C13&gt;100000,((C13-100000)/1000*5.6+993.75)*0.5," ")</f>
        <v xml:space="preserve"> </v>
      </c>
      <c r="E13" s="16" t="str">
        <f>IF(C13&gt;100000,D13*0.65," ")</f>
        <v xml:space="preserve"> </v>
      </c>
      <c r="F13" s="16" t="str">
        <f>IF(C13&gt;100000,D13+E13," ")</f>
        <v xml:space="preserve"> </v>
      </c>
      <c r="G13" s="16">
        <v>50</v>
      </c>
      <c r="H13" s="16">
        <v>25</v>
      </c>
      <c r="I13" s="17" t="str">
        <f t="shared" si="0"/>
        <v xml:space="preserve"> </v>
      </c>
      <c r="N13" s="7"/>
      <c r="O13" s="7"/>
      <c r="P13" s="7"/>
      <c r="Q13" s="7"/>
      <c r="R13" s="7"/>
    </row>
    <row r="14" spans="1:19" x14ac:dyDescent="0.3">
      <c r="B14" s="6"/>
      <c r="C14" s="6"/>
      <c r="N14" s="7"/>
      <c r="O14" s="7"/>
      <c r="P14" s="7"/>
      <c r="Q14" s="7"/>
      <c r="R14" s="7"/>
    </row>
    <row r="15" spans="1:19" ht="21" x14ac:dyDescent="0.4">
      <c r="A15" s="19" t="s">
        <v>20</v>
      </c>
      <c r="B15" s="19"/>
      <c r="C15" s="19"/>
      <c r="D15" s="19"/>
      <c r="E15" s="19"/>
      <c r="F15" s="19"/>
      <c r="G15" s="19"/>
      <c r="H15" s="19"/>
      <c r="I15" s="19"/>
      <c r="N15" s="7"/>
      <c r="O15" s="7"/>
      <c r="P15" s="7"/>
      <c r="Q15" s="7"/>
      <c r="R15" s="7"/>
    </row>
    <row r="16" spans="1:19" x14ac:dyDescent="0.3">
      <c r="B16" s="3"/>
      <c r="C16" s="18"/>
      <c r="D16" s="3"/>
      <c r="E16" s="3"/>
      <c r="F16" s="4"/>
      <c r="G16" s="4"/>
      <c r="H16" s="4"/>
      <c r="I16" s="4"/>
      <c r="J16" s="3"/>
      <c r="S16" s="6"/>
    </row>
    <row r="17" spans="2:10" ht="15" thickBot="1" x14ac:dyDescent="0.35">
      <c r="B17" s="3"/>
      <c r="C17" s="3"/>
      <c r="D17" s="3"/>
      <c r="E17" s="3"/>
      <c r="F17" s="3"/>
      <c r="G17" s="3"/>
      <c r="H17" s="3"/>
      <c r="I17" s="3"/>
      <c r="J17" s="3"/>
    </row>
    <row r="18" spans="2:10" ht="23.4" x14ac:dyDescent="0.3">
      <c r="B18" s="21" t="s">
        <v>16</v>
      </c>
      <c r="C18" s="22"/>
      <c r="D18" s="22"/>
      <c r="E18" s="22"/>
      <c r="F18" s="22"/>
      <c r="G18" s="22"/>
      <c r="H18" s="22"/>
      <c r="I18" s="23"/>
      <c r="J18" s="3"/>
    </row>
    <row r="19" spans="2:10" ht="43.2" x14ac:dyDescent="0.3">
      <c r="B19" s="8" t="s">
        <v>2</v>
      </c>
      <c r="C19" s="9" t="s">
        <v>9</v>
      </c>
      <c r="D19" s="10" t="s">
        <v>0</v>
      </c>
      <c r="E19" s="10" t="s">
        <v>1</v>
      </c>
      <c r="F19" s="10" t="s">
        <v>10</v>
      </c>
      <c r="G19" s="10" t="s">
        <v>13</v>
      </c>
      <c r="H19" s="10" t="s">
        <v>14</v>
      </c>
      <c r="I19" s="11" t="s">
        <v>12</v>
      </c>
    </row>
    <row r="20" spans="2:10" s="1" customFormat="1" x14ac:dyDescent="0.3">
      <c r="B20" s="12" t="s">
        <v>3</v>
      </c>
      <c r="C20" s="13"/>
      <c r="D20" s="4" t="str">
        <f>IF(AND(C20&gt;0,C20&lt;501),23.5*0.67," ")</f>
        <v xml:space="preserve"> </v>
      </c>
      <c r="E20" s="4" t="str">
        <f>IF(AND(C20&gt;0,C20&lt;501),D20*0.65," ")</f>
        <v xml:space="preserve"> </v>
      </c>
      <c r="F20" s="4" t="str">
        <f>IF(AND(C20&gt;0,C20&lt;501),D20+E20," ")</f>
        <v xml:space="preserve"> </v>
      </c>
      <c r="G20" s="4">
        <v>50</v>
      </c>
      <c r="H20" s="4">
        <v>25</v>
      </c>
      <c r="I20" s="5" t="str">
        <f>IF(AND(C20&gt;0),F20+G20+H20," ")</f>
        <v xml:space="preserve"> </v>
      </c>
    </row>
    <row r="21" spans="2:10" s="1" customFormat="1" x14ac:dyDescent="0.3">
      <c r="B21" s="12" t="s">
        <v>4</v>
      </c>
      <c r="C21" s="13"/>
      <c r="D21" s="4" t="str">
        <f>IF(AND(C21&gt;500,C21&lt;2001),((C21-500)/100*3.05+23.5)*0.67," ")</f>
        <v xml:space="preserve"> </v>
      </c>
      <c r="E21" s="4" t="str">
        <f>IF(AND(C21&gt;500,C21&lt;2001),D21*0.65," ")</f>
        <v xml:space="preserve"> </v>
      </c>
      <c r="F21" s="4" t="str">
        <f>IF(AND(C21&gt;500,C21&lt;2001),D21+E21," ")</f>
        <v xml:space="preserve"> </v>
      </c>
      <c r="G21" s="4">
        <v>50</v>
      </c>
      <c r="H21" s="4">
        <v>25</v>
      </c>
      <c r="I21" s="5" t="str">
        <f t="shared" ref="I21:I25" si="1">IF(AND(C21&gt;0),F21+G21+H21," ")</f>
        <v xml:space="preserve"> </v>
      </c>
    </row>
    <row r="22" spans="2:10" s="1" customFormat="1" x14ac:dyDescent="0.3">
      <c r="B22" s="12" t="s">
        <v>8</v>
      </c>
      <c r="C22" s="13"/>
      <c r="D22" s="4" t="str">
        <f>IF(AND(C22&gt;2000,C22&lt;25001),((C22-2000)/1000*14+69.25)*0.67," ")</f>
        <v xml:space="preserve"> </v>
      </c>
      <c r="E22" s="4" t="str">
        <f>IF(AND(C22&gt;2000,C22&lt;25001),D22*0.65," ")</f>
        <v xml:space="preserve"> </v>
      </c>
      <c r="F22" s="4" t="str">
        <f>IF(AND(C22&gt;2000,C22&lt;25001),D22+E22," ")</f>
        <v xml:space="preserve"> </v>
      </c>
      <c r="G22" s="4">
        <v>50</v>
      </c>
      <c r="H22" s="4">
        <v>25</v>
      </c>
      <c r="I22" s="5" t="str">
        <f t="shared" si="1"/>
        <v xml:space="preserve"> </v>
      </c>
    </row>
    <row r="23" spans="2:10" x14ac:dyDescent="0.3">
      <c r="B23" s="12" t="s">
        <v>5</v>
      </c>
      <c r="C23" s="13"/>
      <c r="D23" s="4" t="str">
        <f>IF(AND(C23&gt;25000,C23&lt;50001),((C23-25000)/1000*10.1+391.75)*0.67," ")</f>
        <v xml:space="preserve"> </v>
      </c>
      <c r="E23" s="4" t="str">
        <f>IF(AND(C23&gt;25000,C23&lt;50001),D23*0.65," ")</f>
        <v xml:space="preserve"> </v>
      </c>
      <c r="F23" s="4" t="str">
        <f>IF(AND(C23&gt;25000,C23&lt;50001),D23+E23," ")</f>
        <v xml:space="preserve"> </v>
      </c>
      <c r="G23" s="4">
        <v>50</v>
      </c>
      <c r="H23" s="4">
        <v>25</v>
      </c>
      <c r="I23" s="5" t="str">
        <f t="shared" si="1"/>
        <v xml:space="preserve"> </v>
      </c>
    </row>
    <row r="24" spans="2:10" x14ac:dyDescent="0.3">
      <c r="B24" s="12" t="s">
        <v>6</v>
      </c>
      <c r="C24" s="13"/>
      <c r="D24" s="4" t="str">
        <f>IF(AND(C24&gt;50000,C24&lt;100001),((C24-50000)/1000*7+643.75)*0.67," ")</f>
        <v xml:space="preserve"> </v>
      </c>
      <c r="E24" s="4" t="str">
        <f>IF(AND(C24&gt;50000,C24&lt;100001),D24*0.65," ")</f>
        <v xml:space="preserve"> </v>
      </c>
      <c r="F24" s="4" t="str">
        <f>IF(AND(C24&gt;50000,C24&lt;100001),D24+E24," ")</f>
        <v xml:space="preserve"> </v>
      </c>
      <c r="G24" s="4">
        <v>50</v>
      </c>
      <c r="H24" s="4">
        <v>25</v>
      </c>
      <c r="I24" s="5" t="str">
        <f t="shared" si="1"/>
        <v xml:space="preserve"> </v>
      </c>
    </row>
    <row r="25" spans="2:10" ht="15" thickBot="1" x14ac:dyDescent="0.35">
      <c r="B25" s="14" t="s">
        <v>7</v>
      </c>
      <c r="C25" s="15"/>
      <c r="D25" s="16" t="str">
        <f>IF(C25&gt;100000,((C25-100000)/1000*5.6+993.75)*0.67," ")</f>
        <v xml:space="preserve"> </v>
      </c>
      <c r="E25" s="16" t="str">
        <f>IF(C25&gt;100000,D25*0.65," ")</f>
        <v xml:space="preserve"> </v>
      </c>
      <c r="F25" s="16" t="str">
        <f>IF(C25&gt;100000,D25+E25," ")</f>
        <v xml:space="preserve"> </v>
      </c>
      <c r="G25" s="16">
        <v>50</v>
      </c>
      <c r="H25" s="16">
        <v>25</v>
      </c>
      <c r="I25" s="17" t="str">
        <f t="shared" si="1"/>
        <v xml:space="preserve"> </v>
      </c>
    </row>
    <row r="27" spans="2:10" x14ac:dyDescent="0.3">
      <c r="B27" s="20" t="s">
        <v>21</v>
      </c>
      <c r="C27" s="20"/>
      <c r="D27" s="20"/>
      <c r="E27" s="20"/>
      <c r="F27" s="20"/>
      <c r="G27" s="20"/>
      <c r="H27" s="20"/>
    </row>
  </sheetData>
  <sheetProtection algorithmName="SHA-512" hashValue="LuRCgM1h+HUh5wY3vom9prP8l2JDJsH0jFVLVyv8THnApKDmeIP+2Q428VgmNPlActFjcmTHJJ5APvsq5GwNRQ==" saltValue="XPar3ccabFjQW2LY0ps3cA==" spinCount="100000" sheet="1" objects="1" scenarios="1"/>
  <mergeCells count="7">
    <mergeCell ref="A1:I1"/>
    <mergeCell ref="A15:I15"/>
    <mergeCell ref="B27:H27"/>
    <mergeCell ref="B18:I18"/>
    <mergeCell ref="B6:I6"/>
    <mergeCell ref="A4:I4"/>
    <mergeCell ref="A2:I2"/>
  </mergeCells>
  <pageMargins left="0.7" right="0.7" top="0.75" bottom="0.75" header="0.3" footer="0.3"/>
  <pageSetup orientation="landscape" r:id="rId1"/>
  <headerFooter>
    <oddHeader xml:space="preserve">&amp;C&amp;"-,Bold"&amp;20Building Permit &amp; Plan Review Fee Estimators
</oddHeader>
    <oddFooter>&amp;L&amp;K00-034Revised 12/08/2021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workbookViewId="0">
      <selection activeCell="F4" sqref="F4"/>
    </sheetView>
  </sheetViews>
  <sheetFormatPr defaultRowHeight="14.4" x14ac:dyDescent="0.3"/>
  <cols>
    <col min="1" max="1" width="11.6640625" customWidth="1"/>
    <col min="6" max="6" width="15.6640625" customWidth="1"/>
  </cols>
  <sheetData>
    <row r="1" spans="1:6" x14ac:dyDescent="0.3">
      <c r="A1">
        <v>32557.812500000004</v>
      </c>
    </row>
    <row r="2" spans="1:6" x14ac:dyDescent="0.3">
      <c r="A2">
        <v>111740.85</v>
      </c>
    </row>
    <row r="3" spans="1:6" x14ac:dyDescent="0.3">
      <c r="A3">
        <f>A1+A2</f>
        <v>144298.66250000001</v>
      </c>
    </row>
    <row r="4" spans="1:6" x14ac:dyDescent="0.3">
      <c r="F4" s="2">
        <v>12382079.510625001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 Clark</dc:creator>
  <cp:lastModifiedBy>Elliott, Laurie</cp:lastModifiedBy>
  <dcterms:created xsi:type="dcterms:W3CDTF">2016-10-18T21:24:43Z</dcterms:created>
  <dcterms:modified xsi:type="dcterms:W3CDTF">2023-01-04T21:33:53Z</dcterms:modified>
</cp:coreProperties>
</file>